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20730" windowHeight="11160"/>
  </bookViews>
  <sheets>
    <sheet name="汇易融产品二手车计算器 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7" i="3" l="1"/>
  <c r="G14" i="3" s="1"/>
  <c r="G24" i="3" l="1"/>
  <c r="G25" i="3" s="1"/>
  <c r="G16" i="3"/>
  <c r="C7" i="3" l="1"/>
  <c r="C24" i="3" l="1"/>
  <c r="C25" i="3" s="1"/>
  <c r="C14" i="3"/>
  <c r="C17" i="3"/>
  <c r="C20" i="3" l="1"/>
  <c r="C21" i="3" s="1"/>
  <c r="C8" i="3" l="1"/>
  <c r="C27" i="3"/>
  <c r="C28" i="3" s="1"/>
  <c r="C18" i="3"/>
  <c r="C26" i="3"/>
  <c r="C15" i="3" l="1"/>
  <c r="C6" i="3"/>
  <c r="C19" i="3"/>
  <c r="C29" i="3" l="1"/>
  <c r="C30" i="3" s="1"/>
  <c r="G20" i="3"/>
  <c r="G21" i="3" s="1"/>
  <c r="G27" i="3" l="1"/>
  <c r="G28" i="3" s="1"/>
  <c r="G19" i="3" s="1"/>
  <c r="G8" i="3"/>
  <c r="G15" i="3" s="1"/>
  <c r="G26" i="3"/>
  <c r="G18" i="3"/>
  <c r="G29" i="3" l="1"/>
  <c r="G30" i="3" s="1"/>
  <c r="G6" i="3"/>
</calcChain>
</file>

<file path=xl/sharedStrings.xml><?xml version="1.0" encoding="utf-8"?>
<sst xmlns="http://schemas.openxmlformats.org/spreadsheetml/2006/main" count="68" uniqueCount="38">
  <si>
    <t>“汇易融”产品计算器</t>
  </si>
  <si>
    <t>预估首付比例</t>
  </si>
  <si>
    <t>预估首付金额</t>
  </si>
  <si>
    <t>增值融</t>
  </si>
  <si>
    <t>GPS(必融)</t>
  </si>
  <si>
    <t>预估车辆贷款额</t>
  </si>
  <si>
    <t>客户实际总还款额</t>
  </si>
  <si>
    <t>预估光大贷款额</t>
  </si>
  <si>
    <t>租期</t>
  </si>
  <si>
    <t>咨询服务费比例</t>
    <phoneticPr fontId="5" type="noConversion"/>
  </si>
  <si>
    <t>服务费计算基数</t>
    <phoneticPr fontId="5" type="noConversion"/>
  </si>
  <si>
    <t>咨询服务费</t>
    <phoneticPr fontId="5" type="noConversion"/>
  </si>
  <si>
    <t>客户费率</t>
  </si>
  <si>
    <t>客户理论月供</t>
  </si>
  <si>
    <t>客户月供</t>
  </si>
  <si>
    <t>客户月费率</t>
    <phoneticPr fontId="5" type="noConversion"/>
  </si>
  <si>
    <t>蓝色阴影部分手工填写</t>
    <phoneticPr fontId="1" type="noConversion"/>
  </si>
  <si>
    <t>车辆评估价</t>
    <phoneticPr fontId="1" type="noConversion"/>
  </si>
  <si>
    <t>实际首付比例</t>
    <phoneticPr fontId="1" type="noConversion"/>
  </si>
  <si>
    <t>商业险</t>
    <phoneticPr fontId="1" type="noConversion"/>
  </si>
  <si>
    <t>交强险</t>
    <phoneticPr fontId="1" type="noConversion"/>
  </si>
  <si>
    <t>车船税</t>
    <phoneticPr fontId="1" type="noConversion"/>
  </si>
  <si>
    <t>预估咨询服务费</t>
    <phoneticPr fontId="5" type="noConversion"/>
  </si>
  <si>
    <t>客户融资额（校正）</t>
    <phoneticPr fontId="1" type="noConversion"/>
  </si>
  <si>
    <t>实际首付金额</t>
    <phoneticPr fontId="1" type="noConversion"/>
  </si>
  <si>
    <t>经销商服务费率（上限为车辆贷款额10%）</t>
    <phoneticPr fontId="1" type="noConversion"/>
  </si>
  <si>
    <t>预估经销商服务费（上限为8500）</t>
    <phoneticPr fontId="5" type="noConversion"/>
  </si>
  <si>
    <t>实际经销商服务费（上限为8500）</t>
    <phoneticPr fontId="5" type="noConversion"/>
  </si>
  <si>
    <t>二手车评估费</t>
    <phoneticPr fontId="1" type="noConversion"/>
  </si>
  <si>
    <t>车辆贷款额=车辆评估价-首付+GPS+保险+二手车评估费</t>
    <phoneticPr fontId="1" type="noConversion"/>
  </si>
  <si>
    <t>填写预估首付比例、经销商服务费比例</t>
    <phoneticPr fontId="1" type="noConversion"/>
  </si>
  <si>
    <t>填写预估首付金额、经销商服务费金额</t>
    <phoneticPr fontId="1" type="noConversion"/>
  </si>
  <si>
    <t>车辆评估价应≥4万元</t>
    <phoneticPr fontId="1" type="noConversion"/>
  </si>
  <si>
    <t>首付比例应≥20%</t>
    <phoneticPr fontId="1" type="noConversion"/>
  </si>
  <si>
    <t>700≤GPS≤3000</t>
    <phoneticPr fontId="1" type="noConversion"/>
  </si>
  <si>
    <t>车辆评估价＜5万，车辆评估价12%；
车辆评估价5（含）-10万，车辆评估价10%；
车辆评估价10（含）-20万，车辆评估价8%；
车辆评估价20万以上，车辆评估价6%</t>
    <phoneticPr fontId="1" type="noConversion"/>
  </si>
  <si>
    <t>≤车辆贷款额*10%且≤8500元</t>
    <phoneticPr fontId="1" type="noConversion"/>
  </si>
  <si>
    <t>客户融资额≤车辆售价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</si>
</sst>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_ * #,##0_ ;_ * \-#,##0_ ;_ * &quot;-&quot;??_ ;_ @_ "/>
    <numFmt numFmtId="177" formatCode="#,##0.00_ "/>
    <numFmt numFmtId="178" formatCode="#,##0_ "/>
    <numFmt numFmtId="179" formatCode="_ * #,##0.000_ ;_ * \-#,##0.000_ ;_ * &quot;-&quot;??_ ;_ @_ "/>
    <numFmt numFmtId="187" formatCode="0_);[Red]\(0\)"/>
  </numFmts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color indexed="30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2"/>
      <charset val="134"/>
      <scheme val="minor"/>
    </font>
    <font>
      <b/>
      <sz val="10"/>
      <color indexed="9"/>
      <name val="微软雅黑"/>
      <family val="2"/>
      <charset val="134"/>
    </font>
    <font>
      <b/>
      <sz val="10"/>
      <color indexed="8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 style="thin">
        <color rgb="FFFFFFFF"/>
      </top>
      <bottom/>
      <diagonal/>
    </border>
    <border>
      <left style="thin">
        <color rgb="FF0070C0"/>
      </left>
      <right style="thin">
        <color rgb="FF0070C0"/>
      </right>
      <top/>
      <bottom style="thin">
        <color rgb="FFFFFFFF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/>
    <xf numFmtId="176" fontId="3" fillId="4" borderId="7" xfId="0" applyNumberFormat="1" applyFont="1" applyFill="1" applyBorder="1" applyAlignment="1" applyProtection="1">
      <alignment horizontal="right" vertical="center"/>
      <protection locked="0"/>
    </xf>
    <xf numFmtId="177" fontId="3" fillId="5" borderId="7" xfId="0" applyNumberFormat="1" applyFont="1" applyFill="1" applyBorder="1" applyAlignment="1" applyProtection="1">
      <alignment horizontal="right" vertical="center"/>
    </xf>
    <xf numFmtId="0" fontId="3" fillId="0" borderId="7" xfId="0" applyNumberFormat="1" applyFont="1" applyFill="1" applyBorder="1" applyAlignment="1" applyProtection="1">
      <alignment horizontal="right" vertical="center"/>
      <protection hidden="1"/>
    </xf>
    <xf numFmtId="176" fontId="3" fillId="6" borderId="7" xfId="0" applyNumberFormat="1" applyFont="1" applyFill="1" applyBorder="1" applyAlignment="1" applyProtection="1">
      <alignment horizontal="right" vertical="center"/>
      <protection hidden="1"/>
    </xf>
    <xf numFmtId="178" fontId="3" fillId="0" borderId="7" xfId="0" applyNumberFormat="1" applyFont="1" applyFill="1" applyBorder="1" applyAlignment="1" applyProtection="1">
      <alignment horizontal="right" vertical="center"/>
      <protection hidden="1"/>
    </xf>
    <xf numFmtId="177" fontId="3" fillId="5" borderId="7" xfId="0" applyNumberFormat="1" applyFont="1" applyFill="1" applyBorder="1" applyAlignment="1" applyProtection="1">
      <alignment horizontal="right" vertical="center"/>
      <protection hidden="1"/>
    </xf>
    <xf numFmtId="177" fontId="3" fillId="7" borderId="7" xfId="0" applyNumberFormat="1" applyFont="1" applyFill="1" applyBorder="1" applyAlignment="1" applyProtection="1">
      <alignment horizontal="right" vertical="center"/>
      <protection hidden="1"/>
    </xf>
    <xf numFmtId="10" fontId="3" fillId="0" borderId="7" xfId="0" applyNumberFormat="1" applyFont="1" applyFill="1" applyBorder="1" applyAlignment="1" applyProtection="1">
      <alignment horizontal="right" vertical="center"/>
      <protection hidden="1"/>
    </xf>
    <xf numFmtId="10" fontId="3" fillId="3" borderId="7" xfId="0" applyNumberFormat="1" applyFont="1" applyFill="1" applyBorder="1" applyAlignment="1" applyProtection="1">
      <alignment horizontal="right" vertical="center"/>
      <protection hidden="1"/>
    </xf>
    <xf numFmtId="176" fontId="3" fillId="3" borderId="7" xfId="0" applyNumberFormat="1" applyFont="1" applyFill="1" applyBorder="1" applyAlignment="1" applyProtection="1">
      <alignment horizontal="right" vertical="center"/>
      <protection hidden="1"/>
    </xf>
    <xf numFmtId="176" fontId="3" fillId="5" borderId="7" xfId="0" applyNumberFormat="1" applyFont="1" applyFill="1" applyBorder="1" applyAlignment="1" applyProtection="1">
      <alignment horizontal="right" vertical="center"/>
      <protection hidden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10" fontId="3" fillId="4" borderId="7" xfId="0" applyNumberFormat="1" applyFont="1" applyFill="1" applyBorder="1" applyAlignment="1" applyProtection="1">
      <alignment horizontal="right"/>
      <protection locked="0"/>
    </xf>
    <xf numFmtId="10" fontId="3" fillId="0" borderId="7" xfId="0" applyNumberFormat="1" applyFont="1" applyFill="1" applyBorder="1" applyAlignment="1" applyProtection="1">
      <alignment horizontal="right"/>
    </xf>
    <xf numFmtId="176" fontId="3" fillId="4" borderId="7" xfId="0" applyNumberFormat="1" applyFont="1" applyFill="1" applyBorder="1" applyAlignment="1" applyProtection="1">
      <alignment horizontal="right"/>
      <protection locked="0"/>
    </xf>
    <xf numFmtId="176" fontId="4" fillId="7" borderId="7" xfId="0" applyNumberFormat="1" applyFont="1" applyFill="1" applyBorder="1" applyAlignment="1" applyProtection="1">
      <alignment horizontal="right" vertical="center"/>
      <protection hidden="1"/>
    </xf>
    <xf numFmtId="179" fontId="4" fillId="0" borderId="7" xfId="0" applyNumberFormat="1" applyFont="1" applyFill="1" applyBorder="1" applyAlignment="1" applyProtection="1">
      <alignment horizontal="right" vertical="center"/>
    </xf>
    <xf numFmtId="10" fontId="3" fillId="8" borderId="7" xfId="0" applyNumberFormat="1" applyFont="1" applyFill="1" applyBorder="1" applyAlignment="1" applyProtection="1">
      <alignment horizontal="right"/>
      <protection hidden="1"/>
    </xf>
    <xf numFmtId="0" fontId="0" fillId="8" borderId="0" xfId="0" applyFill="1">
      <alignment vertical="center"/>
    </xf>
    <xf numFmtId="0" fontId="2" fillId="3" borderId="3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5" borderId="3" xfId="0" applyNumberFormat="1" applyFont="1" applyFill="1" applyBorder="1" applyAlignment="1" applyProtection="1">
      <alignment horizontal="center" vertical="center" wrapText="1"/>
    </xf>
    <xf numFmtId="0" fontId="2" fillId="5" borderId="5" xfId="0" applyNumberFormat="1" applyFont="1" applyFill="1" applyBorder="1" applyAlignment="1" applyProtection="1">
      <alignment horizontal="center" vertical="center" wrapText="1"/>
    </xf>
    <xf numFmtId="0" fontId="2" fillId="7" borderId="3" xfId="0" applyNumberFormat="1" applyFont="1" applyFill="1" applyBorder="1" applyAlignment="1" applyProtection="1">
      <alignment horizontal="center" vertical="center" wrapText="1"/>
    </xf>
    <xf numFmtId="0" fontId="2" fillId="7" borderId="5" xfId="0" applyNumberFormat="1" applyFont="1" applyFill="1" applyBorder="1" applyAlignment="1" applyProtection="1">
      <alignment horizontal="center" vertical="center" wrapText="1"/>
    </xf>
    <xf numFmtId="0" fontId="2" fillId="8" borderId="3" xfId="0" applyNumberFormat="1" applyFont="1" applyFill="1" applyBorder="1" applyAlignment="1" applyProtection="1">
      <alignment horizontal="center" vertical="center" wrapText="1"/>
    </xf>
    <xf numFmtId="0" fontId="2" fillId="8" borderId="5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/>
    </xf>
    <xf numFmtId="0" fontId="7" fillId="0" borderId="6" xfId="0" applyNumberFormat="1" applyFont="1" applyFill="1" applyBorder="1" applyAlignment="1" applyProtection="1">
      <alignment horizontal="center"/>
    </xf>
    <xf numFmtId="0" fontId="8" fillId="0" borderId="6" xfId="0" applyNumberFormat="1" applyFont="1" applyFill="1" applyBorder="1" applyAlignment="1" applyProtection="1">
      <alignment horizontal="center"/>
    </xf>
    <xf numFmtId="10" fontId="7" fillId="0" borderId="6" xfId="0" applyNumberFormat="1" applyFont="1" applyFill="1" applyBorder="1" applyAlignment="1" applyProtection="1">
      <alignment horizontal="center"/>
    </xf>
    <xf numFmtId="10" fontId="8" fillId="0" borderId="6" xfId="0" applyNumberFormat="1" applyFont="1" applyFill="1" applyBorder="1" applyAlignment="1" applyProtection="1">
      <alignment horizontal="center"/>
    </xf>
    <xf numFmtId="176" fontId="7" fillId="0" borderId="6" xfId="0" applyNumberFormat="1" applyFont="1" applyFill="1" applyBorder="1" applyAlignment="1" applyProtection="1">
      <alignment horizontal="center"/>
    </xf>
    <xf numFmtId="176" fontId="7" fillId="0" borderId="0" xfId="0" applyNumberFormat="1" applyFont="1" applyFill="1" applyBorder="1" applyAlignment="1" applyProtection="1">
      <alignment horizontal="center"/>
    </xf>
    <xf numFmtId="10" fontId="7" fillId="0" borderId="2" xfId="0" applyNumberFormat="1" applyFont="1" applyFill="1" applyBorder="1" applyAlignment="1" applyProtection="1">
      <alignment horizontal="center"/>
    </xf>
    <xf numFmtId="1" fontId="8" fillId="0" borderId="2" xfId="0" applyNumberFormat="1" applyFont="1" applyFill="1" applyBorder="1" applyAlignment="1" applyProtection="1">
      <alignment horizontal="center"/>
    </xf>
    <xf numFmtId="1" fontId="7" fillId="8" borderId="2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 applyProtection="1"/>
    <xf numFmtId="0" fontId="10" fillId="2" borderId="3" xfId="0" applyNumberFormat="1" applyFont="1" applyFill="1" applyBorder="1" applyAlignment="1" applyProtection="1">
      <alignment horizontal="center"/>
    </xf>
    <xf numFmtId="0" fontId="10" fillId="2" borderId="4" xfId="0" applyNumberFormat="1" applyFont="1" applyFill="1" applyBorder="1" applyAlignment="1" applyProtection="1">
      <alignment horizontal="center"/>
    </xf>
    <xf numFmtId="0" fontId="10" fillId="2" borderId="5" xfId="0" applyNumberFormat="1" applyFont="1" applyFill="1" applyBorder="1" applyAlignment="1" applyProtection="1">
      <alignment horizontal="center"/>
    </xf>
    <xf numFmtId="187" fontId="3" fillId="4" borderId="7" xfId="0" applyNumberFormat="1" applyFont="1" applyFill="1" applyBorder="1" applyAlignment="1" applyProtection="1">
      <alignment horizontal="right" vertical="center"/>
      <protection locked="0"/>
    </xf>
    <xf numFmtId="187" fontId="3" fillId="3" borderId="7" xfId="0" applyNumberFormat="1" applyFont="1" applyFill="1" applyBorder="1" applyAlignment="1" applyProtection="1">
      <alignment horizontal="right" vertical="center"/>
      <protection hidden="1"/>
    </xf>
    <xf numFmtId="187" fontId="3" fillId="4" borderId="7" xfId="0" applyNumberFormat="1" applyFont="1" applyFill="1" applyBorder="1" applyAlignment="1" applyProtection="1">
      <alignment horizontal="right"/>
      <protection locked="0"/>
    </xf>
    <xf numFmtId="187" fontId="3" fillId="3" borderId="7" xfId="0" applyNumberFormat="1" applyFont="1" applyFill="1" applyBorder="1" applyAlignment="1" applyProtection="1">
      <alignment horizontal="right" vertical="center"/>
    </xf>
    <xf numFmtId="10" fontId="8" fillId="0" borderId="10" xfId="0" applyNumberFormat="1" applyFont="1" applyFill="1" applyBorder="1" applyAlignment="1" applyProtection="1">
      <alignment horizontal="center" wrapText="1"/>
    </xf>
    <xf numFmtId="10" fontId="8" fillId="0" borderId="9" xfId="0" applyNumberFormat="1" applyFont="1" applyFill="1" applyBorder="1" applyAlignment="1" applyProtection="1">
      <alignment horizontal="center" wrapText="1"/>
    </xf>
    <xf numFmtId="10" fontId="8" fillId="0" borderId="11" xfId="0" applyNumberFormat="1" applyFont="1" applyFill="1" applyBorder="1" applyAlignment="1" applyProtection="1">
      <alignment horizontal="center" wrapText="1"/>
    </xf>
    <xf numFmtId="176" fontId="11" fillId="4" borderId="7" xfId="0" applyNumberFormat="1" applyFont="1" applyFill="1" applyBorder="1" applyAlignment="1" applyProtection="1">
      <alignment horizontal="center"/>
      <protection hidden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tabSelected="1" workbookViewId="0">
      <selection activeCell="E9" sqref="E9:E13"/>
    </sheetView>
  </sheetViews>
  <sheetFormatPr defaultRowHeight="13.5" x14ac:dyDescent="0.15"/>
  <cols>
    <col min="1" max="1" width="25.125" customWidth="1"/>
    <col min="2" max="2" width="17.75" customWidth="1"/>
    <col min="3" max="3" width="12.125" customWidth="1"/>
    <col min="4" max="4" width="34" style="48" customWidth="1"/>
    <col min="5" max="5" width="20.375" customWidth="1"/>
    <col min="6" max="6" width="21.625" customWidth="1"/>
    <col min="7" max="7" width="11.625" customWidth="1"/>
  </cols>
  <sheetData>
    <row r="1" spans="1:7" ht="3.75" customHeight="1" x14ac:dyDescent="0.15">
      <c r="A1" s="33"/>
      <c r="B1" s="33"/>
      <c r="C1" s="33"/>
      <c r="D1" s="34"/>
      <c r="E1" s="33"/>
      <c r="F1" s="33"/>
      <c r="G1" s="33"/>
    </row>
    <row r="2" spans="1:7" ht="16.5" x14ac:dyDescent="0.35">
      <c r="A2" s="49" t="s">
        <v>30</v>
      </c>
      <c r="B2" s="49"/>
      <c r="C2" s="60" t="s">
        <v>16</v>
      </c>
      <c r="D2" s="35"/>
      <c r="E2" s="49" t="s">
        <v>31</v>
      </c>
      <c r="F2" s="49"/>
      <c r="G2" s="60" t="s">
        <v>16</v>
      </c>
    </row>
    <row r="3" spans="1:7" ht="16.5" x14ac:dyDescent="0.35">
      <c r="A3" s="50" t="s">
        <v>0</v>
      </c>
      <c r="B3" s="51"/>
      <c r="C3" s="52"/>
      <c r="D3" s="36"/>
      <c r="E3" s="50" t="s">
        <v>0</v>
      </c>
      <c r="F3" s="51"/>
      <c r="G3" s="52"/>
    </row>
    <row r="4" spans="1:7" ht="16.5" x14ac:dyDescent="0.35">
      <c r="A4" s="21" t="s">
        <v>17</v>
      </c>
      <c r="B4" s="22"/>
      <c r="C4" s="2">
        <v>139900</v>
      </c>
      <c r="D4" s="37" t="s">
        <v>32</v>
      </c>
      <c r="E4" s="21" t="s">
        <v>17</v>
      </c>
      <c r="F4" s="22"/>
      <c r="G4" s="2">
        <v>139900</v>
      </c>
    </row>
    <row r="5" spans="1:7" ht="16.5" x14ac:dyDescent="0.35">
      <c r="A5" s="21" t="s">
        <v>1</v>
      </c>
      <c r="B5" s="22"/>
      <c r="C5" s="14">
        <v>0.23</v>
      </c>
      <c r="D5" s="38"/>
      <c r="E5" s="21" t="s">
        <v>1</v>
      </c>
      <c r="F5" s="22"/>
      <c r="G5" s="14">
        <v>0.23</v>
      </c>
    </row>
    <row r="6" spans="1:7" ht="16.5" x14ac:dyDescent="0.35">
      <c r="A6" s="21" t="s">
        <v>18</v>
      </c>
      <c r="B6" s="22"/>
      <c r="C6" s="15">
        <f>C8/C4</f>
        <v>0.23058056499582896</v>
      </c>
      <c r="D6" s="39" t="s">
        <v>33</v>
      </c>
      <c r="E6" s="21" t="s">
        <v>18</v>
      </c>
      <c r="F6" s="22"/>
      <c r="G6" s="15">
        <f>G8/G4</f>
        <v>0.23053301773218673</v>
      </c>
    </row>
    <row r="7" spans="1:7" ht="16.5" x14ac:dyDescent="0.35">
      <c r="A7" s="21" t="s">
        <v>2</v>
      </c>
      <c r="B7" s="22"/>
      <c r="C7" s="11">
        <f>C4*C5</f>
        <v>32177</v>
      </c>
      <c r="D7" s="36"/>
      <c r="E7" s="21" t="s">
        <v>2</v>
      </c>
      <c r="F7" s="22"/>
      <c r="G7" s="11">
        <f>G4*G5</f>
        <v>32177</v>
      </c>
    </row>
    <row r="8" spans="1:7" ht="16.5" x14ac:dyDescent="0.35">
      <c r="A8" s="23" t="s">
        <v>24</v>
      </c>
      <c r="B8" s="24"/>
      <c r="C8" s="12">
        <f>C7-(C21-C20)*1/(1+C16+C23)</f>
        <v>32258.221042916473</v>
      </c>
      <c r="D8" s="36"/>
      <c r="E8" s="23" t="s">
        <v>24</v>
      </c>
      <c r="F8" s="24"/>
      <c r="G8" s="12">
        <f>G7-(G21-G20)*1/(1+G16+G23)</f>
        <v>32251.569180732924</v>
      </c>
    </row>
    <row r="9" spans="1:7" ht="16.5" x14ac:dyDescent="0.35">
      <c r="A9" s="29" t="s">
        <v>3</v>
      </c>
      <c r="B9" s="13" t="s">
        <v>4</v>
      </c>
      <c r="C9" s="53">
        <v>2312</v>
      </c>
      <c r="D9" s="39" t="s">
        <v>34</v>
      </c>
      <c r="E9" s="29" t="s">
        <v>3</v>
      </c>
      <c r="F9" s="13" t="s">
        <v>4</v>
      </c>
      <c r="G9" s="53">
        <v>2312</v>
      </c>
    </row>
    <row r="10" spans="1:7" ht="16.5" customHeight="1" x14ac:dyDescent="0.15">
      <c r="A10" s="30"/>
      <c r="B10" s="13" t="s">
        <v>28</v>
      </c>
      <c r="C10" s="54">
        <v>300</v>
      </c>
      <c r="E10" s="30"/>
      <c r="F10" s="13" t="s">
        <v>28</v>
      </c>
      <c r="G10" s="54">
        <v>300</v>
      </c>
    </row>
    <row r="11" spans="1:7" ht="22.5" customHeight="1" x14ac:dyDescent="0.35">
      <c r="A11" s="30"/>
      <c r="B11" s="13" t="s">
        <v>19</v>
      </c>
      <c r="C11" s="55">
        <v>345</v>
      </c>
      <c r="D11" s="57" t="s">
        <v>35</v>
      </c>
      <c r="E11" s="30"/>
      <c r="F11" s="13" t="s">
        <v>19</v>
      </c>
      <c r="G11" s="55">
        <v>345</v>
      </c>
    </row>
    <row r="12" spans="1:7" ht="21" customHeight="1" x14ac:dyDescent="0.35">
      <c r="A12" s="30"/>
      <c r="B12" s="13" t="s">
        <v>20</v>
      </c>
      <c r="C12" s="55">
        <v>214</v>
      </c>
      <c r="D12" s="58"/>
      <c r="E12" s="30"/>
      <c r="F12" s="13" t="s">
        <v>20</v>
      </c>
      <c r="G12" s="55">
        <v>214</v>
      </c>
    </row>
    <row r="13" spans="1:7" ht="21" customHeight="1" x14ac:dyDescent="0.35">
      <c r="A13" s="30"/>
      <c r="B13" s="13" t="s">
        <v>21</v>
      </c>
      <c r="C13" s="55">
        <v>124</v>
      </c>
      <c r="D13" s="59"/>
      <c r="E13" s="30"/>
      <c r="F13" s="13" t="s">
        <v>21</v>
      </c>
      <c r="G13" s="55">
        <v>124</v>
      </c>
    </row>
    <row r="14" spans="1:7" ht="16.5" x14ac:dyDescent="0.35">
      <c r="A14" s="21" t="s">
        <v>5</v>
      </c>
      <c r="B14" s="22"/>
      <c r="C14" s="56">
        <f>C4-C7+SUM(C9:C13)</f>
        <v>111018</v>
      </c>
      <c r="D14" s="40"/>
      <c r="E14" s="21" t="s">
        <v>5</v>
      </c>
      <c r="F14" s="22"/>
      <c r="G14" s="56">
        <f>G4-G7+SUM(G9:G13)</f>
        <v>111018</v>
      </c>
    </row>
    <row r="15" spans="1:7" ht="16.5" x14ac:dyDescent="0.35">
      <c r="A15" s="31" t="s">
        <v>29</v>
      </c>
      <c r="B15" s="32"/>
      <c r="C15" s="54">
        <f>C4-C8+SUM(C9:C13)-(C21-C20)*1/(1+C16+C23)</f>
        <v>111018</v>
      </c>
      <c r="D15" s="41"/>
      <c r="E15" s="31" t="s">
        <v>29</v>
      </c>
      <c r="F15" s="32"/>
      <c r="G15" s="54">
        <f>G4-G8+SUM(G9:G13)-(G21-G20)*1/(1+G16+G23)</f>
        <v>111018</v>
      </c>
    </row>
    <row r="16" spans="1:7" ht="16.5" x14ac:dyDescent="0.35">
      <c r="A16" s="31" t="s">
        <v>25</v>
      </c>
      <c r="B16" s="32"/>
      <c r="C16" s="14">
        <v>0.03</v>
      </c>
      <c r="D16" s="41"/>
      <c r="E16" s="31" t="s">
        <v>25</v>
      </c>
      <c r="F16" s="32"/>
      <c r="G16" s="15">
        <f>G17/G14</f>
        <v>3.8948638959448015E-2</v>
      </c>
    </row>
    <row r="17" spans="1:7" ht="16.5" x14ac:dyDescent="0.35">
      <c r="A17" s="21" t="s">
        <v>26</v>
      </c>
      <c r="B17" s="22"/>
      <c r="C17" s="11">
        <f>C14*C16</f>
        <v>3330.54</v>
      </c>
      <c r="D17" s="36"/>
      <c r="E17" s="21" t="s">
        <v>26</v>
      </c>
      <c r="F17" s="22"/>
      <c r="G17" s="16">
        <v>4324</v>
      </c>
    </row>
    <row r="18" spans="1:7" ht="16.5" x14ac:dyDescent="0.35">
      <c r="A18" s="21" t="s">
        <v>27</v>
      </c>
      <c r="B18" s="22"/>
      <c r="C18" s="11">
        <f>C17-(C21-C20)*C16/(1+C16+C23)</f>
        <v>3332.976631287494</v>
      </c>
      <c r="D18" s="39" t="s">
        <v>36</v>
      </c>
      <c r="E18" s="21" t="s">
        <v>27</v>
      </c>
      <c r="F18" s="22"/>
      <c r="G18" s="11">
        <f>G17-(G21-G20)*G16/(1+G16+G23)</f>
        <v>4326.9043680978684</v>
      </c>
    </row>
    <row r="19" spans="1:7" ht="16.5" x14ac:dyDescent="0.35">
      <c r="A19" s="23" t="s">
        <v>6</v>
      </c>
      <c r="B19" s="24"/>
      <c r="C19" s="3">
        <f>C28*C22</f>
        <v>135225</v>
      </c>
      <c r="D19" s="36"/>
      <c r="E19" s="23" t="s">
        <v>6</v>
      </c>
      <c r="F19" s="24"/>
      <c r="G19" s="3">
        <f>G28*G22</f>
        <v>136350</v>
      </c>
    </row>
    <row r="20" spans="1:7" ht="16.5" x14ac:dyDescent="0.35">
      <c r="A20" s="21" t="s">
        <v>7</v>
      </c>
      <c r="B20" s="22"/>
      <c r="C20" s="18">
        <f>C24+C17+C25</f>
        <v>120288.003</v>
      </c>
      <c r="D20" s="42"/>
      <c r="E20" s="21" t="s">
        <v>7</v>
      </c>
      <c r="F20" s="22"/>
      <c r="G20" s="18">
        <f>G24+G17+G25</f>
        <v>121281.463</v>
      </c>
    </row>
    <row r="21" spans="1:7" ht="16.5" x14ac:dyDescent="0.35">
      <c r="A21" s="25" t="s">
        <v>23</v>
      </c>
      <c r="B21" s="26"/>
      <c r="C21" s="17">
        <f>ROUNDDOWN(C20,-2)</f>
        <v>120200</v>
      </c>
      <c r="D21" s="43" t="s">
        <v>37</v>
      </c>
      <c r="E21" s="25" t="s">
        <v>23</v>
      </c>
      <c r="F21" s="26"/>
      <c r="G21" s="17">
        <f>ROUNDDOWN(G20,-2)</f>
        <v>121200</v>
      </c>
    </row>
    <row r="22" spans="1:7" ht="16.5" x14ac:dyDescent="0.35">
      <c r="A22" s="21" t="s">
        <v>8</v>
      </c>
      <c r="B22" s="22"/>
      <c r="C22" s="4">
        <v>36</v>
      </c>
      <c r="D22" s="42"/>
      <c r="E22" s="21" t="s">
        <v>8</v>
      </c>
      <c r="F22" s="22"/>
      <c r="G22" s="4">
        <v>36</v>
      </c>
    </row>
    <row r="23" spans="1:7" s="20" customFormat="1" ht="16.5" x14ac:dyDescent="0.35">
      <c r="A23" s="27" t="s">
        <v>9</v>
      </c>
      <c r="B23" s="28"/>
      <c r="C23" s="19">
        <v>5.3499999999999999E-2</v>
      </c>
      <c r="D23" s="44"/>
      <c r="E23" s="27" t="s">
        <v>9</v>
      </c>
      <c r="F23" s="28"/>
      <c r="G23" s="19">
        <v>5.3499999999999999E-2</v>
      </c>
    </row>
    <row r="24" spans="1:7" ht="16.5" x14ac:dyDescent="0.35">
      <c r="A24" s="21" t="s">
        <v>10</v>
      </c>
      <c r="B24" s="22"/>
      <c r="C24" s="5">
        <f>C14</f>
        <v>111018</v>
      </c>
      <c r="D24" s="35"/>
      <c r="E24" s="21" t="s">
        <v>10</v>
      </c>
      <c r="F24" s="22"/>
      <c r="G24" s="5">
        <f>G14</f>
        <v>111018</v>
      </c>
    </row>
    <row r="25" spans="1:7" ht="16.5" x14ac:dyDescent="0.35">
      <c r="A25" s="21" t="s">
        <v>22</v>
      </c>
      <c r="B25" s="22"/>
      <c r="C25" s="5">
        <f>C24*C23</f>
        <v>5939.4629999999997</v>
      </c>
      <c r="D25" s="45"/>
      <c r="E25" s="21" t="s">
        <v>22</v>
      </c>
      <c r="F25" s="22"/>
      <c r="G25" s="5">
        <f>G24*G23</f>
        <v>5939.4629999999997</v>
      </c>
    </row>
    <row r="26" spans="1:7" ht="16.5" x14ac:dyDescent="0.35">
      <c r="A26" s="21" t="s">
        <v>11</v>
      </c>
      <c r="B26" s="22"/>
      <c r="C26" s="6">
        <f>C25-(C21-C20)*C23/(1+C16+C23)</f>
        <v>5943.8083257960307</v>
      </c>
      <c r="D26" s="46"/>
      <c r="E26" s="21" t="s">
        <v>11</v>
      </c>
      <c r="F26" s="22"/>
      <c r="G26" s="6">
        <f>G25-(G21-G20)*G23/(1+G16+G23)</f>
        <v>5943.4524511692116</v>
      </c>
    </row>
    <row r="27" spans="1:7" ht="16.5" x14ac:dyDescent="0.35">
      <c r="A27" s="23" t="s">
        <v>13</v>
      </c>
      <c r="B27" s="24"/>
      <c r="C27" s="7">
        <f>(C21*0.125+C21)/36</f>
        <v>3756.25</v>
      </c>
      <c r="D27" s="46"/>
      <c r="E27" s="23" t="s">
        <v>13</v>
      </c>
      <c r="F27" s="24"/>
      <c r="G27" s="7">
        <f>(G21*0.125+G21)/36</f>
        <v>3787.5</v>
      </c>
    </row>
    <row r="28" spans="1:7" ht="16.5" x14ac:dyDescent="0.35">
      <c r="A28" s="25" t="s">
        <v>14</v>
      </c>
      <c r="B28" s="26"/>
      <c r="C28" s="8">
        <f>ROUND(C27,2)</f>
        <v>3756.25</v>
      </c>
      <c r="D28" s="46"/>
      <c r="E28" s="25" t="s">
        <v>14</v>
      </c>
      <c r="F28" s="26"/>
      <c r="G28" s="8">
        <f>ROUND(G27,2)</f>
        <v>3787.5</v>
      </c>
    </row>
    <row r="29" spans="1:7" ht="16.5" x14ac:dyDescent="0.35">
      <c r="A29" s="21" t="s">
        <v>12</v>
      </c>
      <c r="B29" s="22"/>
      <c r="C29" s="9">
        <f>(C28*C22-C15)/C15</f>
        <v>0.21804572231530023</v>
      </c>
      <c r="D29" s="46"/>
      <c r="E29" s="21" t="s">
        <v>12</v>
      </c>
      <c r="F29" s="22"/>
      <c r="G29" s="9">
        <f>(G28*G22-G15)/G15</f>
        <v>0.2281792141814841</v>
      </c>
    </row>
    <row r="30" spans="1:7" ht="16.5" x14ac:dyDescent="0.35">
      <c r="A30" s="21" t="s">
        <v>15</v>
      </c>
      <c r="B30" s="22"/>
      <c r="C30" s="10">
        <f>C29/C22</f>
        <v>6.056825619869451E-3</v>
      </c>
      <c r="D30" s="46"/>
      <c r="E30" s="21" t="s">
        <v>15</v>
      </c>
      <c r="F30" s="22"/>
      <c r="G30" s="10">
        <f>G29/G22</f>
        <v>6.3383115050412251E-3</v>
      </c>
    </row>
    <row r="31" spans="1:7" x14ac:dyDescent="0.15">
      <c r="A31" s="1"/>
      <c r="B31" s="1"/>
      <c r="C31" s="1"/>
      <c r="D31" s="47"/>
    </row>
  </sheetData>
  <sheetProtection selectLockedCells="1"/>
  <mergeCells count="49">
    <mergeCell ref="D11:D13"/>
    <mergeCell ref="A30:B30"/>
    <mergeCell ref="A9:A13"/>
    <mergeCell ref="A25:B25"/>
    <mergeCell ref="A27:B27"/>
    <mergeCell ref="A28:B28"/>
    <mergeCell ref="A29:B29"/>
    <mergeCell ref="A23:B23"/>
    <mergeCell ref="A24:B24"/>
    <mergeCell ref="A26:B26"/>
    <mergeCell ref="A14:B14"/>
    <mergeCell ref="A15:B15"/>
    <mergeCell ref="A17:B17"/>
    <mergeCell ref="A19:B19"/>
    <mergeCell ref="A20:B20"/>
    <mergeCell ref="A21:B21"/>
    <mergeCell ref="A22:B22"/>
    <mergeCell ref="A3:C3"/>
    <mergeCell ref="A4:B4"/>
    <mergeCell ref="A5:B5"/>
    <mergeCell ref="A7:B7"/>
    <mergeCell ref="A8:B8"/>
    <mergeCell ref="A6:B6"/>
    <mergeCell ref="A16:B16"/>
    <mergeCell ref="A18:B18"/>
    <mergeCell ref="E3:G3"/>
    <mergeCell ref="E4:F4"/>
    <mergeCell ref="E5:F5"/>
    <mergeCell ref="E6:F6"/>
    <mergeCell ref="E7:F7"/>
    <mergeCell ref="E17:F17"/>
    <mergeCell ref="E18:F18"/>
    <mergeCell ref="E19:F19"/>
    <mergeCell ref="E20:F20"/>
    <mergeCell ref="E8:F8"/>
    <mergeCell ref="E9:E13"/>
    <mergeCell ref="E14:F14"/>
    <mergeCell ref="E15:F15"/>
    <mergeCell ref="E16:F16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汇易融产品二手车计算器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2019-07-27T06:28:04Z</dcterms:created>
  <dcterms:modified xsi:type="dcterms:W3CDTF">2019-11-18T04:22:58Z</dcterms:modified>
</cp:coreProperties>
</file>